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ORDENADORIA DE PROJETOS\PROJETOS 2019\CUIABÁ\SVS (Licitação)\3_Planilha Orçamentaria\"/>
    </mc:Choice>
  </mc:AlternateContent>
  <bookViews>
    <workbookView xWindow="0" yWindow="0" windowWidth="28800" windowHeight="12330"/>
  </bookViews>
  <sheets>
    <sheet name="CRONOGRAM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[2]ELÉTRICA!#REF!</definedName>
    <definedName name="_xlnm.Print_Area" localSheetId="0">CRONOGRAMA!$A$1:$AB$18</definedName>
    <definedName name="BDI">'[2]estimativa de custo IRMA DULCE'!$I$7</definedName>
    <definedName name="COMPOSICAO133">[2]ELÉTRICA!#REF!</definedName>
    <definedName name="COMPOSICAOC138">[2]INFRA!#REF!</definedName>
    <definedName name="COMPOSICAOE131">[2]ELÉTRICA!#REF!</definedName>
    <definedName name="COMPOSICAOE132">[2]ELÉTRICA!#REF!</definedName>
    <definedName name="COMPOSICAOE133">[2]ELÉTRICA!#REF!</definedName>
    <definedName name="COMPOSICAOE134">[2]ELÉTRICA!#REF!</definedName>
    <definedName name="COMPOSICAOE136">[2]ELÉTRICA!$F$25</definedName>
    <definedName name="COMPOSICAOE137">[2]ELÉTRICA!#REF!</definedName>
    <definedName name="COMPOSICAOE139">[2]ELÉTRICA!#REF!</definedName>
    <definedName name="COMPOSICAOE140">[2]ELÉTRICA!#REF!</definedName>
    <definedName name="COMPOSICAOE141">[2]ELÉTRICA!#REF!</definedName>
    <definedName name="COMPOSICAOE142">[2]ELÉTRICA!#REF!</definedName>
    <definedName name="COMPOSICAOE143">[2]ELÉTRICA!#REF!</definedName>
    <definedName name="COMPOSICAOE144">[2]ELÉTRICA!#REF!</definedName>
    <definedName name="COMPOSICAOE145">[2]ELÉTRICA!#REF!</definedName>
    <definedName name="COMPOSICAOE146">[2]ELÉTRICA!#REF!</definedName>
    <definedName name="COMPOSICAOE147">[2]ELÉTRICA!#REF!</definedName>
    <definedName name="COMPOSICAOE148">[2]ELÉTRICA!#REF!</definedName>
    <definedName name="COMPOSICAOE149">[2]ELÉTRICA!#REF!</definedName>
    <definedName name="COMPOSICAOE150">[2]ELÉTRICA!#REF!</definedName>
    <definedName name="COMPOSICAOE151">[2]ELÉTRICA!#REF!</definedName>
    <definedName name="COMPOSICAOE152">[2]ELÉTRICA!#REF!</definedName>
    <definedName name="COMPOSICAOE154">[2]ELÉTRICA!#REF!</definedName>
    <definedName name="COMPOSICAOE19">#REF!</definedName>
    <definedName name="COMPOSICAOE20">#REF!</definedName>
    <definedName name="COMPOSICAOE21">#REF!</definedName>
    <definedName name="COMPOSICAOE22">#REF!</definedName>
    <definedName name="COMPOSICAOE23">#REF!</definedName>
    <definedName name="COMPOSICAOE24">#REF!</definedName>
    <definedName name="COMPOSICAOI1">#REF!</definedName>
    <definedName name="COMPOSICAOI10">#REF!</definedName>
    <definedName name="COMPOSICAOI100">[2]INFRA!$F$80</definedName>
    <definedName name="COMPOSICAOI101">[2]INFRA!$F$98</definedName>
    <definedName name="COMPOSICAOI102">[2]INFRA!$F$116</definedName>
    <definedName name="COMPOSICAOI103">[2]INFRA!$F$134</definedName>
    <definedName name="COMPOSICAOI104">[2]INFRA!$F$152</definedName>
    <definedName name="COMPOSICAOI105">[2]INFRA!$F$170</definedName>
    <definedName name="COMPOSICAOI106">[2]INFRA!$F$188</definedName>
    <definedName name="COMPOSICAOI107">[2]INFRA!$F$206</definedName>
    <definedName name="COMPOSICAOI108">[2]INFRA!$F$224</definedName>
    <definedName name="COMPOSICAOI109">[2]INFRA!#REF!</definedName>
    <definedName name="COMPOSICAOI11">#REF!</definedName>
    <definedName name="COMPOSICAOI110">[2]INFRA!#REF!</definedName>
    <definedName name="COMPOSICAOI111">[2]INFRA!$F$242</definedName>
    <definedName name="COMPOSICAOI112">[2]INFRA!$F$261</definedName>
    <definedName name="COMPOSICAOI113">[2]INFRA!$F$279</definedName>
    <definedName name="COMPOSICAOI114">[2]INFRA!#REF!</definedName>
    <definedName name="COMPOSICAOI115">[2]INFRA!#REF!</definedName>
    <definedName name="COMPOSICAOI116">[2]INFRA!$F$297</definedName>
    <definedName name="COMPOSICAOI117">[2]INFRA!#REF!</definedName>
    <definedName name="COMPOSICAOI118">[2]INFRA!$F$315</definedName>
    <definedName name="COMPOSICAOI119">[2]INFRA!#REF!</definedName>
    <definedName name="COMPOSICAOI12">#REF!</definedName>
    <definedName name="COMPOSICAOI120">[2]INFRA!$F$334</definedName>
    <definedName name="COMPOSICAOI121">[2]INFRA!$F$352</definedName>
    <definedName name="COMPOSICAOI122">[2]INFRA!$F$370</definedName>
    <definedName name="COMPOSICAOI123">[2]INFRA!$F$388</definedName>
    <definedName name="COMPOSICAOI124">[2]INFRA!$F$406</definedName>
    <definedName name="COMPOSICAOI125">[2]INFRA!$F$424</definedName>
    <definedName name="COMPOSICAOI126">[2]INFRA!$F$442</definedName>
    <definedName name="COMPOSICAOI127">[2]INFRA!$F$460</definedName>
    <definedName name="COMPOSICAOI128">[2]INFRA!$F$478</definedName>
    <definedName name="COMPOSICAOI129">[2]INFRA!$F$496</definedName>
    <definedName name="COMPOSICAOI13">#REF!</definedName>
    <definedName name="COMPOSICAOI130">[2]INFRA!$F$514</definedName>
    <definedName name="COMPOSICAOI135">[2]ELÉTRICA!#REF!</definedName>
    <definedName name="COMPOSICAOI14">#REF!</definedName>
    <definedName name="COMPOSICAOI15">#REF!</definedName>
    <definedName name="COMPOSICAOI153">[2]INFRA!#REF!</definedName>
    <definedName name="COMPOSICAOI155">[2]INFRA!#REF!</definedName>
    <definedName name="COMPOSICAOI156">[2]INFRA!#REF!</definedName>
    <definedName name="COMPOSICAOI157">[2]INFRA!#REF!</definedName>
    <definedName name="COMPOSICAOI16">#REF!</definedName>
    <definedName name="COMPOSICAOI17">#REF!</definedName>
    <definedName name="COMPOSICAOI18">#REF!</definedName>
    <definedName name="COMPOSICAOI2">#REF!</definedName>
    <definedName name="COMPOSICAOI200">[2]INFRA!#REF!</definedName>
    <definedName name="COMPOSICAOI202">[2]INFRA!#REF!</definedName>
    <definedName name="COMPOSICAOI203">[2]INFRA!$F$532</definedName>
    <definedName name="COMPOSICAOI204">[2]INFRA!#REF!</definedName>
    <definedName name="COMPOSICAOI3">#REF!</definedName>
    <definedName name="COMPOSICAOI4">#REF!</definedName>
    <definedName name="COMPOSICAOI5">#REF!</definedName>
    <definedName name="COMPOSICAOI6">#REF!</definedName>
    <definedName name="COMPOSICAOI7">#REF!</definedName>
    <definedName name="COMPOSICAOI8">#REF!</definedName>
    <definedName name="COMPOSICAOI87">[2]INFRA!#REF!</definedName>
    <definedName name="COMPOSICAOI88">[2]INFRA!#REF!</definedName>
    <definedName name="COMPOSICAOI89">[2]INFRA!#REF!</definedName>
    <definedName name="COMPOSICAOI9">[2]INFRA!$F$27</definedName>
    <definedName name="COMPOSICAOI90">[2]INFRA!#REF!</definedName>
    <definedName name="COMPOSICAOI91">[2]INFRA!#REF!</definedName>
    <definedName name="COMPOSICAOI92">[2]INFRA!#REF!</definedName>
    <definedName name="COMPOSICAOI93">[2]INFRA!#REF!</definedName>
    <definedName name="COMPOSICAOI94">[2]INFRA!#REF!</definedName>
    <definedName name="COMPOSICAOI95">[2]INFRA!$F$44</definedName>
    <definedName name="COMPOSICAOI96">[2]INFRA!#REF!</definedName>
    <definedName name="COMPOSICAOI97">[2]INFRA!#REF!</definedName>
    <definedName name="COMPOSICAOI98">[2]INFRA!#REF!</definedName>
    <definedName name="COMPOSICAOI99">[2]INFRA!$F$62</definedName>
    <definedName name="COMPOSICAOL64">'[2]LÓGICA 2'!$F$24</definedName>
    <definedName name="COMPOSICAOL65">'[2]LÓGICA 2'!$F$42</definedName>
    <definedName name="COMPOSICAOL67">'[2]LÓGICA 2'!$F$78</definedName>
    <definedName name="COMPOSICAOL68">'[2]LÓGICA 2'!$F$96</definedName>
    <definedName name="COMPOSICAOL69">'[2]LÓGICA 2'!$F$116</definedName>
    <definedName name="COMPOSICAOL70">'[2]LÓGICA 2'!$F$134</definedName>
    <definedName name="COMPOSICAOL71">'[2]LÓGICA 2'!#REF!</definedName>
    <definedName name="COMPOSICAOL72">'[2]LÓGICA 2'!$F$155</definedName>
    <definedName name="COMPOSICAOL73">'[2]LÓGICA 2'!$F$177</definedName>
    <definedName name="COMPOSICAOL74">'[2]LÓGICA 2'!#REF!</definedName>
    <definedName name="COMPOSICAOL75">'[2]LÓGICA 2'!#REF!</definedName>
    <definedName name="COMPOSICAOL76">'[2]LÓGICA 2'!$F$195</definedName>
    <definedName name="COMPOSICAOL77">'[2]LÓGICA 2'!$F$213</definedName>
    <definedName name="COMPOSICAOL78">'[2]LÓGICA 2'!$F$231</definedName>
    <definedName name="COMPOSICAOL79">'[2]LÓGICA 2'!$F$249</definedName>
    <definedName name="COMPOSICAOL80">'[2]LÓGICA 2'!$F$267</definedName>
    <definedName name="COMPOSICAOL81">'[2]LÓGICA 2'!$F$285</definedName>
    <definedName name="COMPOSICAOL82">'[2]LÓGICA 2'!$F$303</definedName>
    <definedName name="COMPOSICAOL83">'[2]LÓGICA 2'!#REF!</definedName>
    <definedName name="COMPOSICAOL84">'[2]LÓGICA 2'!$F$321</definedName>
    <definedName name="COMPOSICAOL85">'[2]LÓGICA 2'!$F$339</definedName>
    <definedName name="COMPOSICAOL86">'[2]LÓGICA 2'!$F$357</definedName>
    <definedName name="COMPOSICAOL87">'[2]LÓGICA 2'!$F$374</definedName>
    <definedName name="eqrrewr">[2]INFRA!#REF!</definedName>
    <definedName name="EQT_TB_ESQUADRIA_N°_ESQUADRIA">[3]!TB_ESQUADRIA[N°_ESQUADRIA]</definedName>
    <definedName name="ETQ_Fonte">[3]!TB_Fonte[FONTE]</definedName>
    <definedName name="ETQ_ID_TB_GERAL">[3]!TB_Geral[ID]</definedName>
    <definedName name="ETQ_Resumo_Bitola_Aço">[3]!TB_Resultado_Aço_SETOP[Ø_BITOLA_'[MM']]</definedName>
    <definedName name="ETQ_TB_AGRUPADOR">[3]!TB_Agrupador[AGRUPADOR]</definedName>
    <definedName name="ETQ_TB_AGRUPADOR_ID">[3]!TB_AGRUPADOR_1[ID]</definedName>
    <definedName name="ETQ_TB_ESPECIFICAÇÃO_ID_ESPECIFICAÇÃO">[3]!TB_ESPECIFICAÇÃO[ID_ESPECIFICAÇÃO]</definedName>
    <definedName name="ETQ_TB_ID_Alvenaria">[3]!TB_LEVANTAMENTO_ACABAMENTO33[ID]</definedName>
    <definedName name="ETQ_TB_LEVANTAMENTO_ACABAMENTO_ID">[4]!TB_LEVANTAMENTO_ACABAMENTO[ID]</definedName>
    <definedName name="ETQ_TB_TIPO">[3]!TB_TIPO[TIPO]</definedName>
    <definedName name="ETQ_TB_TIPO_ESQUADRIA">[3]!TB_TIPO_ESQUADRIA[TIPO_ESQ]</definedName>
    <definedName name="ETQ_TB_TIPO_FORMA">[3]!TB_TIPO_FORMA[FORMA ATEX]</definedName>
    <definedName name="ETQ_TB_TIPO_ITEM">[3]!TB_TIPO_ITEM[TIPO_ITEM]</definedName>
    <definedName name="ETQ_TB_UNIDADES">[3]!TB_Unidades[UNIDADE]</definedName>
    <definedName name="ETQ_Tipo_Cobertura">#REF!</definedName>
    <definedName name="ETQ_Tipo_Elemento_Drenagem">#REF!</definedName>
    <definedName name="ETQ_Tipo_Impermeabilização">#REF!</definedName>
    <definedName name="ETQ_Tipo_Índice">[3]!TB_Tipo_Índice_Geral[TIPO_ÍNDICE]</definedName>
    <definedName name="ETQ_Tipo_Instalação_HidroSanitária">[3]!TB_Tipo_Item_Geral[TIPO_ITEM]</definedName>
    <definedName name="ETQ_Tipo_Metodologia">[3]!TB_Tipo_Metologia_Calculo[[#All],[METOLOGIA_CÁLCULO]]</definedName>
    <definedName name="ETQ_Tipo_Peça">[3]!TB_Tipo_Peça[TIPO_PEÇA]</definedName>
    <definedName name="ETQ_Tipo_Vedação">[3]!TB_Tipo_Vedação[TIPO_VEDAÇÃO]</definedName>
    <definedName name="RODATETO">[2]ELÉTRICA!#REF!</definedName>
    <definedName name="RODATETO1">[2]ELÉTRICA!#REF!</definedName>
    <definedName name="Serviços">[5]Solum!$A$3:$AD$2430</definedName>
    <definedName name="TB_Inclinação">[3]!TB_Fórmula_Inclinação[#Data]</definedName>
    <definedName name="UN">'[1]PLANILHA ORÇAMENTARIA'!#REF!</definedName>
    <definedName name="VERG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X17" i="1" s="1"/>
  <c r="U17" i="1"/>
  <c r="V17" i="1" s="1"/>
  <c r="C17" i="1"/>
  <c r="D17" i="1" s="1"/>
  <c r="B17" i="1"/>
  <c r="A17" i="1"/>
  <c r="C16" i="1"/>
  <c r="Q16" i="1" s="1"/>
  <c r="R16" i="1" s="1"/>
  <c r="B16" i="1"/>
  <c r="A16" i="1"/>
  <c r="U15" i="1"/>
  <c r="V15" i="1" s="1"/>
  <c r="O15" i="1"/>
  <c r="P15" i="1" s="1"/>
  <c r="I15" i="1"/>
  <c r="J15" i="1" s="1"/>
  <c r="C15" i="1"/>
  <c r="D15" i="1" s="1"/>
  <c r="B15" i="1"/>
  <c r="A15" i="1"/>
  <c r="C14" i="1"/>
  <c r="K14" i="1" s="1"/>
  <c r="L14" i="1" s="1"/>
  <c r="B14" i="1"/>
  <c r="A14" i="1"/>
  <c r="Y13" i="1"/>
  <c r="AA13" i="1" s="1"/>
  <c r="C13" i="1"/>
  <c r="D13" i="1" s="1"/>
  <c r="B13" i="1"/>
  <c r="A13" i="1"/>
  <c r="U12" i="1"/>
  <c r="V12" i="1" s="1"/>
  <c r="O12" i="1"/>
  <c r="P12" i="1" s="1"/>
  <c r="I12" i="1"/>
  <c r="J12" i="1" s="1"/>
  <c r="C12" i="1"/>
  <c r="W12" i="1" s="1"/>
  <c r="X12" i="1" s="1"/>
  <c r="B12" i="1"/>
  <c r="A12" i="1"/>
  <c r="G11" i="1"/>
  <c r="H11" i="1" s="1"/>
  <c r="E11" i="1"/>
  <c r="AA11" i="1" s="1"/>
  <c r="C11" i="1"/>
  <c r="D11" i="1" s="1"/>
  <c r="B11" i="1"/>
  <c r="A11" i="1"/>
  <c r="U10" i="1"/>
  <c r="U18" i="1" s="1"/>
  <c r="V18" i="1" s="1"/>
  <c r="O10" i="1"/>
  <c r="C10" i="1"/>
  <c r="C18" i="1" s="1"/>
  <c r="B10" i="1"/>
  <c r="A10" i="1"/>
  <c r="B4" i="1"/>
  <c r="B3" i="1"/>
  <c r="E2" i="1"/>
  <c r="B1" i="1"/>
  <c r="AB17" i="1" l="1"/>
  <c r="I10" i="1"/>
  <c r="D10" i="1"/>
  <c r="P10" i="1"/>
  <c r="F11" i="1"/>
  <c r="AB11" i="1" s="1"/>
  <c r="K10" i="1"/>
  <c r="E16" i="1"/>
  <c r="K16" i="1"/>
  <c r="L16" i="1" s="1"/>
  <c r="D12" i="1"/>
  <c r="G10" i="1"/>
  <c r="M10" i="1"/>
  <c r="S10" i="1"/>
  <c r="Y10" i="1"/>
  <c r="G12" i="1"/>
  <c r="M12" i="1"/>
  <c r="N12" i="1" s="1"/>
  <c r="S12" i="1"/>
  <c r="T12" i="1" s="1"/>
  <c r="Y12" i="1"/>
  <c r="Z12" i="1" s="1"/>
  <c r="G14" i="1"/>
  <c r="H14" i="1" s="1"/>
  <c r="M14" i="1"/>
  <c r="N14" i="1" s="1"/>
  <c r="G15" i="1"/>
  <c r="M15" i="1"/>
  <c r="N15" i="1" s="1"/>
  <c r="S15" i="1"/>
  <c r="T15" i="1" s="1"/>
  <c r="G16" i="1"/>
  <c r="H16" i="1" s="1"/>
  <c r="M16" i="1"/>
  <c r="N16" i="1" s="1"/>
  <c r="Y16" i="1"/>
  <c r="Z16" i="1" s="1"/>
  <c r="Y17" i="1"/>
  <c r="Z17" i="1" s="1"/>
  <c r="I14" i="1"/>
  <c r="J14" i="1" s="1"/>
  <c r="O14" i="1"/>
  <c r="P14" i="1" s="1"/>
  <c r="I16" i="1"/>
  <c r="J16" i="1" s="1"/>
  <c r="O16" i="1"/>
  <c r="P16" i="1" s="1"/>
  <c r="D16" i="1"/>
  <c r="Q12" i="1"/>
  <c r="R12" i="1" s="1"/>
  <c r="E14" i="1"/>
  <c r="Q14" i="1"/>
  <c r="R14" i="1" s="1"/>
  <c r="Q15" i="1"/>
  <c r="R15" i="1" s="1"/>
  <c r="V10" i="1"/>
  <c r="Z13" i="1"/>
  <c r="AB13" i="1" s="1"/>
  <c r="D14" i="1"/>
  <c r="E10" i="1"/>
  <c r="Q10" i="1"/>
  <c r="W10" i="1"/>
  <c r="K12" i="1"/>
  <c r="L12" i="1" s="1"/>
  <c r="K15" i="1"/>
  <c r="L15" i="1" s="1"/>
  <c r="S18" i="1" l="1"/>
  <c r="T18" i="1" s="1"/>
  <c r="T10" i="1"/>
  <c r="K18" i="1"/>
  <c r="L18" i="1" s="1"/>
  <c r="L10" i="1"/>
  <c r="Q18" i="1"/>
  <c r="R18" i="1" s="1"/>
  <c r="R10" i="1"/>
  <c r="M18" i="1"/>
  <c r="N18" i="1" s="1"/>
  <c r="N10" i="1"/>
  <c r="AA10" i="1"/>
  <c r="E18" i="1"/>
  <c r="F18" i="1" s="1"/>
  <c r="F10" i="1"/>
  <c r="F14" i="1"/>
  <c r="AB14" i="1" s="1"/>
  <c r="AA14" i="1"/>
  <c r="G18" i="1"/>
  <c r="H18" i="1" s="1"/>
  <c r="H10" i="1"/>
  <c r="W18" i="1"/>
  <c r="X18" i="1" s="1"/>
  <c r="X10" i="1"/>
  <c r="D18" i="1"/>
  <c r="H15" i="1"/>
  <c r="AB15" i="1" s="1"/>
  <c r="AA15" i="1"/>
  <c r="H12" i="1"/>
  <c r="AB12" i="1" s="1"/>
  <c r="AA12" i="1"/>
  <c r="J10" i="1"/>
  <c r="I18" i="1"/>
  <c r="J18" i="1" s="1"/>
  <c r="AA17" i="1"/>
  <c r="Y18" i="1"/>
  <c r="Z18" i="1" s="1"/>
  <c r="Z10" i="1"/>
  <c r="F16" i="1"/>
  <c r="AB16" i="1" s="1"/>
  <c r="AA16" i="1"/>
  <c r="O18" i="1"/>
  <c r="P18" i="1" s="1"/>
  <c r="AA18" i="1" l="1"/>
  <c r="AB18" i="1" s="1"/>
  <c r="AB10" i="1"/>
</calcChain>
</file>

<file path=xl/sharedStrings.xml><?xml version="1.0" encoding="utf-8"?>
<sst xmlns="http://schemas.openxmlformats.org/spreadsheetml/2006/main" count="47" uniqueCount="23">
  <si>
    <t>OBRA</t>
  </si>
  <si>
    <t>BDI:</t>
  </si>
  <si>
    <t>Município</t>
  </si>
  <si>
    <t>Endereço</t>
  </si>
  <si>
    <t>CRONOGRAMA FÍSICO-FINANCEIRO</t>
  </si>
  <si>
    <t>ITEM</t>
  </si>
  <si>
    <t>DESCRIÇÃO</t>
  </si>
  <si>
    <t>VALOR</t>
  </si>
  <si>
    <t>%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</si>
  <si>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</si>
  <si>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</si>
  <si>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</si>
  <si>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</si>
  <si>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</si>
  <si>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</si>
  <si>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</si>
  <si>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</si>
  <si>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</si>
  <si>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</si>
  <si>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</si>
  <si>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TOTAL</t>
  </si>
  <si>
    <t>VALOR (R$)</t>
  </si>
  <si>
    <t>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</si>
</sst>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0" fontId="3" fillId="0" borderId="0" xfId="2" applyNumberFormat="1" applyFont="1" applyBorder="1" applyAlignment="1">
      <alignment vertical="center" wrapText="1"/>
    </xf>
    <xf numFmtId="17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1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3" fillId="0" borderId="0" xfId="0" applyNumberFormat="1" applyFont="1" applyBorder="1" applyAlignment="1">
      <alignment horizontal="right" vertical="center" wrapText="1"/>
    </xf>
    <xf numFmtId="10" fontId="3" fillId="0" borderId="0" xfId="2" applyNumberFormat="1" applyFont="1" applyBorder="1" applyAlignment="1">
      <alignment horizontal="center" vertical="center" wrapText="1"/>
    </xf>
    <xf numFmtId="43" fontId="3" fillId="2" borderId="0" xfId="0" applyNumberFormat="1" applyFont="1" applyFill="1" applyBorder="1" applyAlignment="1">
      <alignment vertical="center" wrapText="1"/>
    </xf>
    <xf numFmtId="10" fontId="3" fillId="2" borderId="0" xfId="2" applyNumberFormat="1" applyFont="1" applyFill="1" applyBorder="1" applyAlignment="1">
      <alignment vertical="center" wrapText="1"/>
    </xf>
    <xf numFmtId="43" fontId="3" fillId="0" borderId="3" xfId="0" applyNumberFormat="1" applyFont="1" applyFill="1" applyBorder="1" applyAlignment="1">
      <alignment vertical="center" wrapText="1"/>
    </xf>
    <xf numFmtId="10" fontId="3" fillId="0" borderId="14" xfId="2" applyNumberFormat="1" applyFont="1" applyFill="1" applyBorder="1" applyAlignment="1">
      <alignment vertical="center" wrapText="1"/>
    </xf>
    <xf numFmtId="43" fontId="3" fillId="0" borderId="0" xfId="0" applyNumberFormat="1" applyFont="1" applyFill="1" applyBorder="1" applyAlignment="1">
      <alignment vertical="center" wrapText="1"/>
    </xf>
    <xf numFmtId="10" fontId="3" fillId="0" borderId="0" xfId="2" applyNumberFormat="1" applyFont="1" applyFill="1" applyBorder="1" applyAlignment="1">
      <alignment vertical="center" wrapText="1"/>
    </xf>
    <xf numFmtId="43" fontId="3" fillId="3" borderId="0" xfId="0" applyNumberFormat="1" applyFont="1" applyFill="1" applyBorder="1" applyAlignment="1">
      <alignment vertical="center" wrapText="1"/>
    </xf>
    <xf numFmtId="10" fontId="3" fillId="3" borderId="0" xfId="2" applyNumberFormat="1" applyFont="1" applyFill="1" applyBorder="1" applyAlignment="1">
      <alignment vertical="center" wrapText="1"/>
    </xf>
    <xf numFmtId="10" fontId="3" fillId="0" borderId="0" xfId="2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43" fontId="2" fillId="0" borderId="15" xfId="0" applyNumberFormat="1" applyFont="1" applyBorder="1" applyAlignment="1">
      <alignment horizontal="center" vertical="center" wrapText="1"/>
    </xf>
    <xf numFmtId="10" fontId="2" fillId="0" borderId="15" xfId="1" applyNumberFormat="1" applyFont="1" applyBorder="1" applyAlignment="1">
      <alignment horizontal="center" vertical="center" wrapText="1"/>
    </xf>
    <xf numFmtId="10" fontId="2" fillId="0" borderId="15" xfId="2" applyNumberFormat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right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13502561\Documents\Projetos\Teofilo%20Otoni\Levantamentos%20LUCAS\Calculadora%20de%20Quantitativos%20R02%20-%20Te&#243;filo%20Otoni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13502561\Documents\Projetos\Teofilo%20Otoni\Levantamentos%20LUCAS\Levantamento%20de%20acabamento%20de%20pared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ORÇAMENTARIA"/>
      <sheetName val="LÓGICA"/>
      <sheetName val="BAIXA E MÉDIA"/>
      <sheetName val="DRENAGEM"/>
      <sheetName val="ESGOTO"/>
      <sheetName val="AGUA FRIA"/>
      <sheetName val="BASE RESERVATÓRIO"/>
      <sheetName val="COBERTURA RESERVATORIO"/>
      <sheetName val="OFIOLOGIA"/>
      <sheetName val="BDI - Aliquota ISSQN - 5,0%"/>
      <sheetName val="CRONOGRAMA"/>
      <sheetName val="COMBATE A INCÊNDIO"/>
      <sheetName val="CPUs"/>
      <sheetName val="ARQUITETURA"/>
      <sheetName val="ABRIGO DE GÁS E LIXO"/>
      <sheetName val="ENCARGOS SOCIAIS"/>
      <sheetName val="MAPA DE COTAÇÃO"/>
      <sheetName val="MAPA DE REFERÊNCIA"/>
    </sheetNames>
    <sheetDataSet>
      <sheetData sheetId="0">
        <row r="10">
          <cell r="A10" t="str">
            <v>1.0</v>
          </cell>
          <cell r="B10" t="str">
            <v>ADMINISTRAÇÃO DE OBRA</v>
          </cell>
          <cell r="D10">
            <v>839797.5</v>
          </cell>
        </row>
        <row r="11">
          <cell r="A11" t="str">
            <v>2.0</v>
          </cell>
          <cell r="B11" t="str">
            <v>INSTALAÇÕES PROVISÓRIAS</v>
          </cell>
          <cell r="D11">
            <v>144182.47999999998</v>
          </cell>
        </row>
        <row r="12">
          <cell r="A12" t="str">
            <v>3.0</v>
          </cell>
          <cell r="B12" t="str">
            <v>INSTALAÇÕES ARQUITETÔNICAS</v>
          </cell>
          <cell r="D12">
            <v>1575278</v>
          </cell>
        </row>
        <row r="13">
          <cell r="A13" t="str">
            <v>4.0</v>
          </cell>
          <cell r="B13" t="str">
            <v>ABRIGO DE GÁS E LIXO</v>
          </cell>
          <cell r="D13">
            <v>13048.59</v>
          </cell>
        </row>
        <row r="14">
          <cell r="A14" t="str">
            <v>5.0</v>
          </cell>
          <cell r="B14" t="str">
            <v>INSTALAÇÕES ESTRUTURAIS</v>
          </cell>
          <cell r="D14">
            <v>663954.74000000011</v>
          </cell>
        </row>
        <row r="15">
          <cell r="A15" t="str">
            <v>6.0</v>
          </cell>
          <cell r="B15" t="str">
            <v>INSTALAÇÕES HIDROSSANITARIAS</v>
          </cell>
          <cell r="D15">
            <v>123545.65999999997</v>
          </cell>
        </row>
        <row r="16">
          <cell r="A16" t="str">
            <v>7.0</v>
          </cell>
          <cell r="B16" t="str">
            <v>INSTALAÇÕES ELÉTRICAS E LÓGICA</v>
          </cell>
          <cell r="D16">
            <v>303311.27</v>
          </cell>
        </row>
        <row r="17">
          <cell r="A17" t="str">
            <v>8.0</v>
          </cell>
          <cell r="B17" t="str">
            <v>INSTALAÇÕES DE PREVENÇÃO DE  COMABATE À INCÊNDIO</v>
          </cell>
          <cell r="D17">
            <v>84727.54</v>
          </cell>
        </row>
      </sheetData>
      <sheetData sheetId="1">
        <row r="1">
          <cell r="B1" t="str">
            <v>REFORMA E AMPLIAÇÃO DA SUPERINTENDÊNCIA DE VIGILÂNCIA SANITÁRIA EM SAÚDE, INCLUINDO PROJETOS COMPLENTARES TAIS COMO ELÉTRICO, HIDROSSANITÁRIO, INCENDIO, SPDA, LÓGICA E GLP.</v>
          </cell>
        </row>
        <row r="2">
          <cell r="B2" t="str">
            <v>Cuiabá - MT</v>
          </cell>
          <cell r="E2">
            <v>0.26729999999999998</v>
          </cell>
        </row>
        <row r="3">
          <cell r="B3" t="str">
            <v>RUA NOVA IGUAÇU, S/N – BAIRRO COPHEMA, INSERIDO NO PARQUE ESTADUAL “ZÉ BOLO FLÔ”, CUIABÁ/ MT.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Configurações_Gerais"/>
      <sheetName val="00.Fundações"/>
      <sheetName val="00. Estrutura"/>
      <sheetName val="00.Especificação&amp;Acabamentos"/>
      <sheetName val="00.Tabela Acabamentos"/>
      <sheetName val="00. Esquadrias e Ferragens"/>
      <sheetName val="00.Alvenaria e Divisórias"/>
      <sheetName val="00.Tabela Item"/>
      <sheetName val="00. Tabela Geral"/>
      <sheetName val="99.Layout-Levantamento"/>
      <sheetName val="98.Layout-Item"/>
      <sheetName val="97.Layout-Geral"/>
      <sheetName val="96.Layout-Resumo Piso"/>
      <sheetName val="95.Layout-Resumo Rodapé"/>
      <sheetName val="94.Layout-Resumo Parede"/>
      <sheetName val="93.Layout-Resumo Teto"/>
      <sheetName val="92.Layout-Resumo"/>
      <sheetName val="Índices&amp;Referências"/>
      <sheetName val="Calculadora de Quantitativos R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Tabela Acabamentos"/>
      <sheetName val="Plan1"/>
      <sheetName val="Levantamento de acabamento de p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showGridLines="0" tabSelected="1" showWhiteSpace="0" view="pageBreakPreview" zoomScale="70" zoomScaleNormal="70" zoomScaleSheetLayoutView="70" workbookViewId="0">
      <selection activeCell="B14" sqref="B14"/>
    </sheetView>
  </sheetViews>
  <sheetFormatPr defaultColWidth="9.140625" defaultRowHeight="12.75" x14ac:dyDescent="0.25"/>
  <cols>
    <col min="1" max="1" width="14.140625" style="10" bestFit="1" customWidth="1"/>
    <col min="2" max="2" width="85.85546875" style="4" bestFit="1" customWidth="1"/>
    <col min="3" max="3" width="23.42578125" style="10" bestFit="1" customWidth="1"/>
    <col min="4" max="4" width="12.28515625" style="53" bestFit="1" customWidth="1"/>
    <col min="5" max="5" width="17.7109375" style="4" bestFit="1" customWidth="1"/>
    <col min="6" max="6" width="9.42578125" style="4" bestFit="1" customWidth="1"/>
    <col min="7" max="7" width="17.7109375" style="4" bestFit="1" customWidth="1"/>
    <col min="8" max="8" width="9.42578125" style="4" bestFit="1" customWidth="1"/>
    <col min="9" max="9" width="17.7109375" style="4" bestFit="1" customWidth="1"/>
    <col min="10" max="10" width="9.42578125" style="4" bestFit="1" customWidth="1"/>
    <col min="11" max="11" width="17.7109375" style="4" bestFit="1" customWidth="1"/>
    <col min="12" max="12" width="9.42578125" style="4" bestFit="1" customWidth="1"/>
    <col min="13" max="13" width="17.7109375" style="4" bestFit="1" customWidth="1"/>
    <col min="14" max="14" width="9.42578125" style="4" bestFit="1" customWidth="1"/>
    <col min="15" max="15" width="20.5703125" style="4" bestFit="1" customWidth="1"/>
    <col min="16" max="16" width="9.42578125" style="4" bestFit="1" customWidth="1"/>
    <col min="17" max="17" width="20.5703125" style="4" bestFit="1" customWidth="1"/>
    <col min="18" max="18" width="9.42578125" style="4" bestFit="1" customWidth="1"/>
    <col min="19" max="19" width="20.5703125" style="4" bestFit="1" customWidth="1"/>
    <col min="20" max="20" width="9.42578125" style="4" bestFit="1" customWidth="1"/>
    <col min="21" max="21" width="20.5703125" style="4" bestFit="1" customWidth="1"/>
    <col min="22" max="22" width="9.42578125" style="4" bestFit="1" customWidth="1"/>
    <col min="23" max="23" width="20.5703125" style="4" bestFit="1" customWidth="1"/>
    <col min="24" max="24" width="9.42578125" style="4" bestFit="1" customWidth="1"/>
    <col min="25" max="25" width="22" style="4" bestFit="1" customWidth="1"/>
    <col min="26" max="26" width="10.85546875" style="4" bestFit="1" customWidth="1"/>
    <col min="27" max="27" width="22" style="4" bestFit="1" customWidth="1"/>
    <col min="28" max="28" width="11" style="4" bestFit="1" customWidth="1"/>
    <col min="29" max="16384" width="9.140625" style="4"/>
  </cols>
  <sheetData>
    <row r="1" spans="1:28" x14ac:dyDescent="0.25">
      <c r="A1" s="1" t="s">
        <v>0</v>
      </c>
      <c r="B1" s="2" t="str">
        <f>'[1]PLANILHA ORÇAMENTARIA'!B1:H1</f>
        <v>REFORMA E AMPLIAÇÃO DA SUPERINTENDÊNCIA DE VIGILÂNCIA SANITÁRIA EM SAÚDE, INCLUINDO PROJETOS COMPLENTARES TAIS COMO ELÉTRICO, HIDROSSANITÁRIO, INCENDIO, SPDA, LÓGICA E GLP.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</row>
    <row r="2" spans="1:28" ht="12.75" customHeight="1" x14ac:dyDescent="0.25">
      <c r="A2" s="5"/>
      <c r="B2" s="3"/>
      <c r="C2" s="3"/>
      <c r="D2" s="6" t="s">
        <v>1</v>
      </c>
      <c r="E2" s="7">
        <f>'[1]PLANILHA ORÇAMENTARIA'!E2</f>
        <v>0.26729999999999998</v>
      </c>
      <c r="G2" s="6"/>
      <c r="H2" s="8"/>
      <c r="I2" s="8"/>
      <c r="J2" s="8"/>
      <c r="K2" s="6"/>
      <c r="L2" s="8"/>
      <c r="M2" s="8"/>
      <c r="N2" s="8"/>
      <c r="O2" s="6"/>
      <c r="P2" s="8"/>
      <c r="Q2" s="8"/>
      <c r="R2" s="8"/>
      <c r="S2" s="6"/>
      <c r="T2" s="8"/>
      <c r="U2" s="8"/>
      <c r="V2" s="8"/>
      <c r="W2" s="6"/>
      <c r="X2" s="8"/>
      <c r="Y2" s="8"/>
      <c r="Z2" s="8"/>
      <c r="AA2" s="6"/>
      <c r="AB2" s="8"/>
    </row>
    <row r="3" spans="1:28" x14ac:dyDescent="0.25">
      <c r="A3" s="5" t="s">
        <v>2</v>
      </c>
      <c r="B3" s="9" t="str">
        <f>'[1]PLANILHA ORÇAMENTARIA'!B2</f>
        <v>Cuiabá - MT</v>
      </c>
      <c r="D3" s="6"/>
      <c r="E3" s="7"/>
      <c r="G3" s="11"/>
      <c r="H3" s="8"/>
      <c r="I3" s="8"/>
      <c r="J3" s="8"/>
      <c r="K3" s="11"/>
      <c r="L3" s="8"/>
      <c r="M3" s="8"/>
      <c r="N3" s="8"/>
      <c r="O3" s="11"/>
      <c r="P3" s="8"/>
      <c r="Q3" s="8"/>
      <c r="R3" s="8"/>
      <c r="S3" s="11"/>
      <c r="T3" s="8"/>
      <c r="U3" s="8"/>
      <c r="V3" s="8"/>
      <c r="W3" s="11"/>
      <c r="X3" s="8"/>
      <c r="Y3" s="8"/>
      <c r="Z3" s="8"/>
      <c r="AA3" s="11"/>
      <c r="AB3" s="8"/>
    </row>
    <row r="4" spans="1:28" x14ac:dyDescent="0.25">
      <c r="A4" s="5" t="s">
        <v>3</v>
      </c>
      <c r="B4" s="9" t="str">
        <f>'[1]PLANILHA ORÇAMENTARIA'!B3</f>
        <v>RUA NOVA IGUAÇU, S/N – BAIRRO COPHEMA, INSERIDO NO PARQUE ESTADUAL “ZÉ BOLO FLÔ”, CUIABÁ/ MT.</v>
      </c>
      <c r="C4" s="12"/>
      <c r="D4" s="13"/>
      <c r="E4" s="14"/>
      <c r="H4" s="8"/>
      <c r="I4" s="8"/>
      <c r="J4" s="8"/>
      <c r="L4" s="8"/>
      <c r="M4" s="8"/>
      <c r="N4" s="8"/>
      <c r="P4" s="8"/>
      <c r="Q4" s="8"/>
      <c r="R4" s="8"/>
      <c r="T4" s="8"/>
      <c r="U4" s="8"/>
      <c r="V4" s="8"/>
      <c r="X4" s="8"/>
      <c r="Y4" s="8"/>
      <c r="Z4" s="8"/>
      <c r="AB4" s="8"/>
    </row>
    <row r="5" spans="1:28" ht="13.5" thickBot="1" x14ac:dyDescent="0.3">
      <c r="A5" s="15"/>
      <c r="B5" s="16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13.5" thickTop="1" x14ac:dyDescent="0.25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2"/>
      <c r="AB6" s="22"/>
    </row>
    <row r="7" spans="1:28" s="10" customFormat="1" x14ac:dyDescent="0.25">
      <c r="A7" s="23" t="s">
        <v>5</v>
      </c>
      <c r="B7" s="24" t="s">
        <v>6</v>
      </c>
      <c r="C7" s="24" t="s">
        <v>7</v>
      </c>
      <c r="D7" s="25" t="s">
        <v>8</v>
      </c>
      <c r="E7" s="26" t="s">
        <v>9</v>
      </c>
      <c r="F7" s="27"/>
      <c r="G7" s="26" t="s">
        <v>10</v>
      </c>
      <c r="H7" s="27"/>
      <c r="I7" s="26" t="s">
        <v>11</v>
      </c>
      <c r="J7" s="27"/>
      <c r="K7" s="26" t="s">
        <v>12</v>
      </c>
      <c r="L7" s="27"/>
      <c r="M7" s="26" t="s">
        <v>13</v>
      </c>
      <c r="N7" s="27"/>
      <c r="O7" s="26" t="s">
        <v>14</v>
      </c>
      <c r="P7" s="27"/>
      <c r="Q7" s="26" t="s">
        <v>15</v>
      </c>
      <c r="R7" s="27"/>
      <c r="S7" s="26" t="s">
        <v>16</v>
      </c>
      <c r="T7" s="27"/>
      <c r="U7" s="26" t="s">
        <v>17</v>
      </c>
      <c r="V7" s="27"/>
      <c r="W7" s="26" t="s">
        <v>18</v>
      </c>
      <c r="X7" s="27"/>
      <c r="Y7" s="26" t="s">
        <v>19</v>
      </c>
      <c r="Z7" s="27"/>
      <c r="AA7" s="26" t="s">
        <v>20</v>
      </c>
      <c r="AB7" s="27"/>
    </row>
    <row r="8" spans="1:28" s="10" customFormat="1" x14ac:dyDescent="0.25">
      <c r="A8" s="28"/>
      <c r="B8" s="29"/>
      <c r="C8" s="29"/>
      <c r="D8" s="30"/>
      <c r="E8" s="31" t="s">
        <v>21</v>
      </c>
      <c r="F8" s="32" t="s">
        <v>8</v>
      </c>
      <c r="G8" s="31" t="s">
        <v>21</v>
      </c>
      <c r="H8" s="32" t="s">
        <v>8</v>
      </c>
      <c r="I8" s="31" t="s">
        <v>21</v>
      </c>
      <c r="J8" s="32" t="s">
        <v>8</v>
      </c>
      <c r="K8" s="31" t="s">
        <v>21</v>
      </c>
      <c r="L8" s="32" t="s">
        <v>8</v>
      </c>
      <c r="M8" s="31" t="s">
        <v>21</v>
      </c>
      <c r="N8" s="32" t="s">
        <v>8</v>
      </c>
      <c r="O8" s="31" t="s">
        <v>21</v>
      </c>
      <c r="P8" s="32" t="s">
        <v>8</v>
      </c>
      <c r="Q8" s="31" t="s">
        <v>21</v>
      </c>
      <c r="R8" s="32" t="s">
        <v>8</v>
      </c>
      <c r="S8" s="31" t="s">
        <v>21</v>
      </c>
      <c r="T8" s="32" t="s">
        <v>8</v>
      </c>
      <c r="U8" s="31" t="s">
        <v>21</v>
      </c>
      <c r="V8" s="32" t="s">
        <v>8</v>
      </c>
      <c r="W8" s="31" t="s">
        <v>21</v>
      </c>
      <c r="X8" s="32" t="s">
        <v>8</v>
      </c>
      <c r="Y8" s="31" t="s">
        <v>21</v>
      </c>
      <c r="Z8" s="32" t="s">
        <v>8</v>
      </c>
      <c r="AA8" s="31" t="s">
        <v>21</v>
      </c>
      <c r="AB8" s="32" t="s">
        <v>8</v>
      </c>
    </row>
    <row r="9" spans="1:28" s="10" customFormat="1" x14ac:dyDescent="0.25">
      <c r="A9" s="23" t="s">
        <v>22</v>
      </c>
      <c r="B9" s="24"/>
      <c r="C9" s="24"/>
      <c r="D9" s="24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5"/>
    </row>
    <row r="10" spans="1:28" x14ac:dyDescent="0.25">
      <c r="A10" s="36" t="str">
        <f>[1]RESUMO!A10</f>
        <v>1.0</v>
      </c>
      <c r="B10" s="4" t="str">
        <f>[1]RESUMO!B10</f>
        <v>ADMINISTRAÇÃO DE OBRA</v>
      </c>
      <c r="C10" s="37">
        <f>[1]RESUMO!D10</f>
        <v>839797.5</v>
      </c>
      <c r="D10" s="38">
        <f t="shared" ref="D10:D17" si="0">C10/$C$18</f>
        <v>0.22407472166584186</v>
      </c>
      <c r="E10" s="39">
        <f>$C10/11</f>
        <v>76345.227272727279</v>
      </c>
      <c r="F10" s="40">
        <f>E10/$C10</f>
        <v>9.0909090909090912E-2</v>
      </c>
      <c r="G10" s="39">
        <f>$C10/11</f>
        <v>76345.227272727279</v>
      </c>
      <c r="H10" s="40">
        <f>G10/$C10</f>
        <v>9.0909090909090912E-2</v>
      </c>
      <c r="I10" s="39">
        <f>$C10/11</f>
        <v>76345.227272727279</v>
      </c>
      <c r="J10" s="40">
        <f>I10/$C10</f>
        <v>9.0909090909090912E-2</v>
      </c>
      <c r="K10" s="39">
        <f>$C10/11</f>
        <v>76345.227272727279</v>
      </c>
      <c r="L10" s="40">
        <f>K10/$C10</f>
        <v>9.0909090909090912E-2</v>
      </c>
      <c r="M10" s="39">
        <f>$C10/11</f>
        <v>76345.227272727279</v>
      </c>
      <c r="N10" s="40">
        <f>M10/$C10</f>
        <v>9.0909090909090912E-2</v>
      </c>
      <c r="O10" s="39">
        <f>$C10/11</f>
        <v>76345.227272727279</v>
      </c>
      <c r="P10" s="40">
        <f>O10/$C10</f>
        <v>9.0909090909090912E-2</v>
      </c>
      <c r="Q10" s="39">
        <f>$C10/11</f>
        <v>76345.227272727279</v>
      </c>
      <c r="R10" s="40">
        <f>Q10/$C10</f>
        <v>9.0909090909090912E-2</v>
      </c>
      <c r="S10" s="39">
        <f>$C10/11</f>
        <v>76345.227272727279</v>
      </c>
      <c r="T10" s="40">
        <f>S10/$C10</f>
        <v>9.0909090909090912E-2</v>
      </c>
      <c r="U10" s="39">
        <f>$C10/11</f>
        <v>76345.227272727279</v>
      </c>
      <c r="V10" s="40">
        <f>U10/$C10</f>
        <v>9.0909090909090912E-2</v>
      </c>
      <c r="W10" s="39">
        <f>$C10/11</f>
        <v>76345.227272727279</v>
      </c>
      <c r="X10" s="40">
        <f>W10/$C10</f>
        <v>9.0909090909090912E-2</v>
      </c>
      <c r="Y10" s="39">
        <f>$C10/11</f>
        <v>76345.227272727279</v>
      </c>
      <c r="Z10" s="40">
        <f>Y10/$C10</f>
        <v>9.0909090909090912E-2</v>
      </c>
      <c r="AA10" s="41">
        <f>E10+G10+I10+K10+M10+O10+Q10+S10+U10+W10+Y10</f>
        <v>839797.50000000012</v>
      </c>
      <c r="AB10" s="42">
        <f>(F10+H10+J10+L10+N10+P10+R10+T10+V10+X10+Z10)</f>
        <v>1.0000000000000002</v>
      </c>
    </row>
    <row r="11" spans="1:28" x14ac:dyDescent="0.25">
      <c r="A11" s="36" t="str">
        <f>[1]RESUMO!A11</f>
        <v>2.0</v>
      </c>
      <c r="B11" s="4" t="str">
        <f>[1]RESUMO!B11</f>
        <v>INSTALAÇÕES PROVISÓRIAS</v>
      </c>
      <c r="C11" s="37">
        <f>[1]RESUMO!D11</f>
        <v>144182.47999999998</v>
      </c>
      <c r="D11" s="38">
        <f t="shared" si="0"/>
        <v>3.8470761195515353E-2</v>
      </c>
      <c r="E11" s="39">
        <f>$C11*50%</f>
        <v>72091.239999999991</v>
      </c>
      <c r="F11" s="40">
        <f>E11/$C11</f>
        <v>0.5</v>
      </c>
      <c r="G11" s="39">
        <f>$C11*50%</f>
        <v>72091.239999999991</v>
      </c>
      <c r="H11" s="40">
        <f>G11/$C11</f>
        <v>0.5</v>
      </c>
      <c r="I11" s="43"/>
      <c r="J11" s="44"/>
      <c r="K11" s="43"/>
      <c r="L11" s="44"/>
      <c r="M11" s="43"/>
      <c r="N11" s="44"/>
      <c r="O11" s="43"/>
      <c r="P11" s="44"/>
      <c r="Q11" s="43"/>
      <c r="R11" s="44"/>
      <c r="S11" s="43"/>
      <c r="T11" s="44"/>
      <c r="U11" s="43"/>
      <c r="V11" s="44"/>
      <c r="W11" s="43"/>
      <c r="X11" s="44"/>
      <c r="Y11" s="43"/>
      <c r="Z11" s="44"/>
      <c r="AA11" s="41">
        <f>E11+G11</f>
        <v>144182.47999999998</v>
      </c>
      <c r="AB11" s="42">
        <f>(F11+H11)</f>
        <v>1</v>
      </c>
    </row>
    <row r="12" spans="1:28" x14ac:dyDescent="0.25">
      <c r="A12" s="36" t="str">
        <f>[1]RESUMO!A12</f>
        <v>3.0</v>
      </c>
      <c r="B12" s="4" t="str">
        <f>[1]RESUMO!B12</f>
        <v>INSTALAÇÕES ARQUITETÔNICAS</v>
      </c>
      <c r="C12" s="37">
        <f>[1]RESUMO!D12</f>
        <v>1575278</v>
      </c>
      <c r="D12" s="38">
        <f t="shared" si="0"/>
        <v>0.42031558726517287</v>
      </c>
      <c r="E12" s="45"/>
      <c r="F12" s="46"/>
      <c r="G12" s="39">
        <f>$C12*5%</f>
        <v>78763.900000000009</v>
      </c>
      <c r="H12" s="40">
        <f>G12/$C12</f>
        <v>0.05</v>
      </c>
      <c r="I12" s="39">
        <f>$C12*10%</f>
        <v>157527.80000000002</v>
      </c>
      <c r="J12" s="40">
        <f>I12/$C12</f>
        <v>0.1</v>
      </c>
      <c r="K12" s="39">
        <f>$C12*10%</f>
        <v>157527.80000000002</v>
      </c>
      <c r="L12" s="40">
        <f>K12/$C12</f>
        <v>0.1</v>
      </c>
      <c r="M12" s="39">
        <f>$C12*15%</f>
        <v>236291.69999999998</v>
      </c>
      <c r="N12" s="40">
        <f>M12/$C12</f>
        <v>0.15</v>
      </c>
      <c r="O12" s="39">
        <f>$C12*15%</f>
        <v>236291.69999999998</v>
      </c>
      <c r="P12" s="40">
        <f>O12/$C12</f>
        <v>0.15</v>
      </c>
      <c r="Q12" s="39">
        <f>$C12*10%</f>
        <v>157527.80000000002</v>
      </c>
      <c r="R12" s="40">
        <f>Q12/$C12</f>
        <v>0.1</v>
      </c>
      <c r="S12" s="39">
        <f>$C12*10%</f>
        <v>157527.80000000002</v>
      </c>
      <c r="T12" s="40">
        <f>S12/$C12</f>
        <v>0.1</v>
      </c>
      <c r="U12" s="39">
        <f>$C12*10%</f>
        <v>157527.80000000002</v>
      </c>
      <c r="V12" s="40">
        <f>U12/$C12</f>
        <v>0.1</v>
      </c>
      <c r="W12" s="39">
        <f>$C12*10%</f>
        <v>157527.80000000002</v>
      </c>
      <c r="X12" s="40">
        <f>W12/$C12</f>
        <v>0.1</v>
      </c>
      <c r="Y12" s="39">
        <f>$C12*5%</f>
        <v>78763.900000000009</v>
      </c>
      <c r="Z12" s="40">
        <f>Y12/$C12</f>
        <v>0.05</v>
      </c>
      <c r="AA12" s="41">
        <f>E12+G12+I12+K12+M12+O12+Q12+S12+U12+W12+Y12</f>
        <v>1575278</v>
      </c>
      <c r="AB12" s="42">
        <f>(F12+H12+J12+L12+N12+P12+R12+T12+V12+X12+Z12)</f>
        <v>1</v>
      </c>
    </row>
    <row r="13" spans="1:28" x14ac:dyDescent="0.25">
      <c r="A13" s="36" t="str">
        <f>[1]RESUMO!A13</f>
        <v>4.0</v>
      </c>
      <c r="B13" s="4" t="str">
        <f>[1]RESUMO!B13</f>
        <v>ABRIGO DE GÁS E LIXO</v>
      </c>
      <c r="C13" s="37">
        <f>[1]RESUMO!D13</f>
        <v>13048.59</v>
      </c>
      <c r="D13" s="38">
        <f t="shared" si="0"/>
        <v>3.4816240491090857E-3</v>
      </c>
      <c r="G13" s="43"/>
      <c r="H13" s="43"/>
      <c r="I13" s="43"/>
      <c r="J13" s="43"/>
      <c r="K13" s="43"/>
      <c r="L13" s="43"/>
      <c r="M13" s="43"/>
      <c r="N13" s="44"/>
      <c r="O13" s="43"/>
      <c r="P13" s="44"/>
      <c r="Q13" s="43"/>
      <c r="R13" s="43"/>
      <c r="S13" s="43"/>
      <c r="T13" s="43"/>
      <c r="U13" s="43"/>
      <c r="V13" s="43"/>
      <c r="W13" s="43"/>
      <c r="X13" s="43"/>
      <c r="Y13" s="39">
        <f>$C13*100%</f>
        <v>13048.59</v>
      </c>
      <c r="Z13" s="40">
        <f>Y13/$C13</f>
        <v>1</v>
      </c>
      <c r="AA13" s="41">
        <f>Y13</f>
        <v>13048.59</v>
      </c>
      <c r="AB13" s="42">
        <f>Z13</f>
        <v>1</v>
      </c>
    </row>
    <row r="14" spans="1:28" x14ac:dyDescent="0.25">
      <c r="A14" s="36" t="str">
        <f>[1]RESUMO!A14</f>
        <v>5.0</v>
      </c>
      <c r="B14" s="4" t="str">
        <f>[1]RESUMO!B14</f>
        <v>INSTALAÇÕES ESTRUTURAIS</v>
      </c>
      <c r="C14" s="37">
        <f>[1]RESUMO!D14</f>
        <v>663954.74000000011</v>
      </c>
      <c r="D14" s="38">
        <f t="shared" si="0"/>
        <v>0.17715636634333445</v>
      </c>
      <c r="E14" s="39">
        <f>$C14*5%</f>
        <v>33197.737000000008</v>
      </c>
      <c r="F14" s="40">
        <f>E14/$C14</f>
        <v>0.05</v>
      </c>
      <c r="G14" s="39">
        <f>$C14*30%</f>
        <v>199186.42200000002</v>
      </c>
      <c r="H14" s="40">
        <f>G14/$C14</f>
        <v>0.3</v>
      </c>
      <c r="I14" s="39">
        <f>$C14*20%</f>
        <v>132790.94800000003</v>
      </c>
      <c r="J14" s="40">
        <f>I14/$C14</f>
        <v>0.2</v>
      </c>
      <c r="K14" s="39">
        <f>$C14*15%</f>
        <v>99593.21100000001</v>
      </c>
      <c r="L14" s="40">
        <f>K14/$C14</f>
        <v>0.15</v>
      </c>
      <c r="M14" s="39">
        <f>$C14*15%</f>
        <v>99593.21100000001</v>
      </c>
      <c r="N14" s="40">
        <f>M14/$C14</f>
        <v>0.15</v>
      </c>
      <c r="O14" s="39">
        <f>$C14*10%</f>
        <v>66395.474000000017</v>
      </c>
      <c r="P14" s="40">
        <f>O14/$C14</f>
        <v>0.1</v>
      </c>
      <c r="Q14" s="39">
        <f>$C14*5%</f>
        <v>33197.737000000008</v>
      </c>
      <c r="R14" s="40">
        <f>Q14/$C14</f>
        <v>0.05</v>
      </c>
      <c r="S14" s="43"/>
      <c r="T14" s="44"/>
      <c r="U14" s="43"/>
      <c r="V14" s="43"/>
      <c r="W14" s="43"/>
      <c r="X14" s="43"/>
      <c r="Y14" s="43"/>
      <c r="Z14" s="43"/>
      <c r="AA14" s="41">
        <f>E14+G14+I14+K14+M14+O14+Q14</f>
        <v>663954.74000000011</v>
      </c>
      <c r="AB14" s="42">
        <f>(F14+H14+J14+L14+N14+P14+R14)</f>
        <v>1</v>
      </c>
    </row>
    <row r="15" spans="1:28" x14ac:dyDescent="0.25">
      <c r="A15" s="36" t="str">
        <f>[1]RESUMO!A15</f>
        <v>6.0</v>
      </c>
      <c r="B15" s="4" t="str">
        <f>[1]RESUMO!B15</f>
        <v>INSTALAÇÕES HIDROSSANITARIAS</v>
      </c>
      <c r="C15" s="37">
        <f>[1]RESUMO!D15</f>
        <v>123545.65999999997</v>
      </c>
      <c r="D15" s="38">
        <f t="shared" si="0"/>
        <v>3.2964446045055773E-2</v>
      </c>
      <c r="E15" s="43"/>
      <c r="F15" s="44"/>
      <c r="G15" s="39">
        <f>$C15*10%</f>
        <v>12354.565999999999</v>
      </c>
      <c r="H15" s="40">
        <f>G15/$C15</f>
        <v>0.1</v>
      </c>
      <c r="I15" s="39">
        <f>$C15*20%</f>
        <v>24709.131999999998</v>
      </c>
      <c r="J15" s="40">
        <f>I15/$C15</f>
        <v>0.2</v>
      </c>
      <c r="K15" s="39">
        <f>$C15*20%</f>
        <v>24709.131999999998</v>
      </c>
      <c r="L15" s="40">
        <f>K15/$C15</f>
        <v>0.2</v>
      </c>
      <c r="M15" s="39">
        <f>$C15*20%</f>
        <v>24709.131999999998</v>
      </c>
      <c r="N15" s="40">
        <f>M15/$C15</f>
        <v>0.2</v>
      </c>
      <c r="O15" s="39">
        <f>$C15*10%</f>
        <v>12354.565999999999</v>
      </c>
      <c r="P15" s="40">
        <f>O15/$C15</f>
        <v>0.1</v>
      </c>
      <c r="Q15" s="39">
        <f>$C15*10%</f>
        <v>12354.565999999999</v>
      </c>
      <c r="R15" s="40">
        <f>Q15/$C15</f>
        <v>0.1</v>
      </c>
      <c r="S15" s="39">
        <f>$C15*5%</f>
        <v>6177.2829999999994</v>
      </c>
      <c r="T15" s="40">
        <f>S15/$C15</f>
        <v>0.05</v>
      </c>
      <c r="U15" s="39">
        <f>$C15*5%</f>
        <v>6177.2829999999994</v>
      </c>
      <c r="V15" s="40">
        <f>U15/$C15</f>
        <v>0.05</v>
      </c>
      <c r="W15" s="43"/>
      <c r="X15" s="43"/>
      <c r="Y15" s="43"/>
      <c r="Z15" s="43"/>
      <c r="AA15" s="41">
        <f>E15+G15+I15+K15+M15+O15+Q15+S15+U15+W15+Y15</f>
        <v>123545.65999999997</v>
      </c>
      <c r="AB15" s="42">
        <f>F15+H15+J15+L15+N15+P15+R15+T15+V15+X15+Z15</f>
        <v>1</v>
      </c>
    </row>
    <row r="16" spans="1:28" x14ac:dyDescent="0.25">
      <c r="A16" s="36" t="str">
        <f>[1]RESUMO!A16</f>
        <v>7.0</v>
      </c>
      <c r="B16" s="4" t="str">
        <f>[1]RESUMO!B16</f>
        <v>INSTALAÇÕES ELÉTRICAS E LÓGICA</v>
      </c>
      <c r="C16" s="37">
        <f>[1]RESUMO!D16</f>
        <v>303311.27</v>
      </c>
      <c r="D16" s="38">
        <f t="shared" si="0"/>
        <v>8.0929495983690133E-2</v>
      </c>
      <c r="E16" s="39">
        <f>$C16*2%</f>
        <v>6066.2254000000003</v>
      </c>
      <c r="F16" s="40">
        <f>E16/$C16</f>
        <v>0.02</v>
      </c>
      <c r="G16" s="39">
        <f>$C16*3%</f>
        <v>9099.3381000000008</v>
      </c>
      <c r="H16" s="40">
        <f>G16/$C16</f>
        <v>3.0000000000000002E-2</v>
      </c>
      <c r="I16" s="39">
        <f>$C16*10%</f>
        <v>30331.127000000004</v>
      </c>
      <c r="J16" s="40">
        <f>I16/$C16</f>
        <v>0.1</v>
      </c>
      <c r="K16" s="39">
        <f>$C16*30%</f>
        <v>90993.381000000008</v>
      </c>
      <c r="L16" s="40">
        <f>K16/$C16</f>
        <v>0.3</v>
      </c>
      <c r="M16" s="39">
        <f>$C16*20%</f>
        <v>60662.254000000008</v>
      </c>
      <c r="N16" s="40">
        <f>M16/$C16</f>
        <v>0.2</v>
      </c>
      <c r="O16" s="39">
        <f>$C16*20%</f>
        <v>60662.254000000008</v>
      </c>
      <c r="P16" s="40">
        <f>O16/$C16</f>
        <v>0.2</v>
      </c>
      <c r="Q16" s="39">
        <f>$C16*10%</f>
        <v>30331.127000000004</v>
      </c>
      <c r="R16" s="40">
        <f>Q16/$C16</f>
        <v>0.1</v>
      </c>
      <c r="S16" s="47"/>
      <c r="T16" s="47"/>
      <c r="U16" s="47"/>
      <c r="V16" s="47"/>
      <c r="W16" s="47"/>
      <c r="X16" s="47"/>
      <c r="Y16" s="39">
        <f>$C16*5%</f>
        <v>15165.563500000002</v>
      </c>
      <c r="Z16" s="40">
        <f>Y16/$C16</f>
        <v>0.05</v>
      </c>
      <c r="AA16" s="41">
        <f>E16+G16+I16+K16+M16+O16+Q16+S16+U16+W16+Y16</f>
        <v>303311.27</v>
      </c>
      <c r="AB16" s="42">
        <f>F16+H16+J16+L16+N16+P16+R16+T16+V16+X16+Z16</f>
        <v>1</v>
      </c>
    </row>
    <row r="17" spans="1:28" x14ac:dyDescent="0.25">
      <c r="A17" s="36" t="str">
        <f>[1]RESUMO!A17</f>
        <v>8.0</v>
      </c>
      <c r="B17" s="4" t="str">
        <f>[1]RESUMO!B17</f>
        <v>INSTALAÇÕES DE PREVENÇÃO DE  COMABATE À INCÊNDIO</v>
      </c>
      <c r="C17" s="37">
        <f>[1]RESUMO!D17</f>
        <v>84727.54</v>
      </c>
      <c r="D17" s="38">
        <f t="shared" si="0"/>
        <v>2.2606997452280436E-2</v>
      </c>
      <c r="E17" s="43"/>
      <c r="F17" s="43"/>
      <c r="I17" s="43"/>
      <c r="J17" s="44"/>
      <c r="M17" s="43"/>
      <c r="N17" s="44"/>
      <c r="O17" s="43"/>
      <c r="P17" s="44"/>
      <c r="Q17" s="43"/>
      <c r="R17" s="44"/>
      <c r="S17" s="43"/>
      <c r="T17" s="44"/>
      <c r="U17" s="39">
        <f>$C17*40%</f>
        <v>33891.015999999996</v>
      </c>
      <c r="V17" s="40">
        <f>U17/$C17</f>
        <v>0.39999999999999997</v>
      </c>
      <c r="W17" s="39">
        <f>$C17*40%</f>
        <v>33891.015999999996</v>
      </c>
      <c r="X17" s="40">
        <f>W17/$C17</f>
        <v>0.39999999999999997</v>
      </c>
      <c r="Y17" s="39">
        <f>$C17*20%</f>
        <v>16945.507999999998</v>
      </c>
      <c r="Z17" s="40">
        <f>Y17/$C17</f>
        <v>0.19999999999999998</v>
      </c>
      <c r="AA17" s="41">
        <f>E17+G17+I17+U17+M17+O17+Q17+S17+W17+Y17</f>
        <v>84727.54</v>
      </c>
      <c r="AB17" s="42">
        <f>F17+H17+J17+V17+N17+P17+R17+T17+X17+Z17</f>
        <v>0.99999999999999989</v>
      </c>
    </row>
    <row r="18" spans="1:28" x14ac:dyDescent="0.25">
      <c r="A18" s="48"/>
      <c r="B18" s="49" t="s">
        <v>20</v>
      </c>
      <c r="C18" s="50">
        <f>SUM(C10:C17)</f>
        <v>3747845.7800000003</v>
      </c>
      <c r="D18" s="51">
        <f>SUM(D10:D17)</f>
        <v>1</v>
      </c>
      <c r="E18" s="50">
        <f>SUM(E10:E17)</f>
        <v>187700.4296727273</v>
      </c>
      <c r="F18" s="52">
        <f>E18/$C$18</f>
        <v>5.0082218076947467E-2</v>
      </c>
      <c r="G18" s="50">
        <f>SUM(G10:G17)</f>
        <v>447840.69337272731</v>
      </c>
      <c r="H18" s="52">
        <f>G18/$C$18</f>
        <v>0.1194928285903822</v>
      </c>
      <c r="I18" s="50">
        <f>SUM(I10:I17)</f>
        <v>421704.23427272728</v>
      </c>
      <c r="J18" s="52">
        <f>I18/$C$18</f>
        <v>0.1125191000449136</v>
      </c>
      <c r="K18" s="50">
        <f>SUM(K10:K17)</f>
        <v>449168.75127272727</v>
      </c>
      <c r="L18" s="52">
        <f>K18/$C$18</f>
        <v>0.1198471809244849</v>
      </c>
      <c r="M18" s="50">
        <f>SUM(M10:M17)</f>
        <v>497601.52427272726</v>
      </c>
      <c r="N18" s="52">
        <f>M18/$C$18</f>
        <v>0.13277001068937452</v>
      </c>
      <c r="O18" s="50">
        <f>SUM(O10:O17)</f>
        <v>452049.2212727273</v>
      </c>
      <c r="P18" s="52">
        <f>O18/$C$18</f>
        <v>0.12061574776770224</v>
      </c>
      <c r="Q18" s="50">
        <f>SUM(Q10:Q17)</f>
        <v>309756.45727272728</v>
      </c>
      <c r="R18" s="52">
        <f>Q18/$C$18</f>
        <v>8.2649200488907865E-2</v>
      </c>
      <c r="S18" s="50">
        <f>SUM(S10:S17)</f>
        <v>240050.31027272728</v>
      </c>
      <c r="T18" s="52">
        <f>S18/$C$18</f>
        <v>6.4050210271119332E-2</v>
      </c>
      <c r="U18" s="50">
        <f>SUM(U10:U17)</f>
        <v>273941.32627272728</v>
      </c>
      <c r="V18" s="52">
        <f>U18/$C$18</f>
        <v>7.3093009252031507E-2</v>
      </c>
      <c r="W18" s="50">
        <f>SUM(W10:W17)</f>
        <v>267764.04327272729</v>
      </c>
      <c r="X18" s="52">
        <f>W18/$C$18</f>
        <v>7.1444786949778724E-2</v>
      </c>
      <c r="Y18" s="50">
        <f>SUM(Y10:Y17)</f>
        <v>200268.78877272728</v>
      </c>
      <c r="Z18" s="52">
        <f>Y18/$C$18</f>
        <v>5.3435706944357585E-2</v>
      </c>
      <c r="AA18" s="50">
        <f>SUM(AA10:AA17)</f>
        <v>3747845.7800000003</v>
      </c>
      <c r="AB18" s="52">
        <f>AA18/$C$18</f>
        <v>1</v>
      </c>
    </row>
    <row r="21" spans="1:28" x14ac:dyDescent="0.25">
      <c r="A21" s="4"/>
      <c r="B21" s="9"/>
      <c r="C21" s="4"/>
      <c r="D21" s="4"/>
    </row>
  </sheetData>
  <mergeCells count="19">
    <mergeCell ref="Y7:Z7"/>
    <mergeCell ref="AA7:AB7"/>
    <mergeCell ref="A9:D9"/>
    <mergeCell ref="M7:N7"/>
    <mergeCell ref="O7:P7"/>
    <mergeCell ref="Q7:R7"/>
    <mergeCell ref="S7:T7"/>
    <mergeCell ref="U7:V7"/>
    <mergeCell ref="W7:X7"/>
    <mergeCell ref="B1:Z1"/>
    <mergeCell ref="A6:Z6"/>
    <mergeCell ref="A7:A8"/>
    <mergeCell ref="B7:B8"/>
    <mergeCell ref="C7:C8"/>
    <mergeCell ref="D7:D8"/>
    <mergeCell ref="E7:F7"/>
    <mergeCell ref="G7:H7"/>
    <mergeCell ref="I7:J7"/>
    <mergeCell ref="K7:L7"/>
  </mergeCells>
  <pageMargins left="0.70866141732283472" right="0.70866141732283472" top="0.74803149606299213" bottom="0.74803149606299213" header="0.31496062992125984" footer="0.31496062992125984"/>
  <pageSetup paperSize="8" scale="38" orientation="landscape" r:id="rId1"/>
  <headerFooter>
    <oddFooter xml:space="preserve">&amp;C&amp;9&amp;K00-048&amp;P / &amp;N&amp;R&amp;7&amp;K00-048&amp;A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Jose Correa de Magalhães</dc:creator>
  <cp:lastModifiedBy>Vinicius Jose Correa de Magalhães</cp:lastModifiedBy>
  <dcterms:created xsi:type="dcterms:W3CDTF">2020-11-19T14:52:45Z</dcterms:created>
  <dcterms:modified xsi:type="dcterms:W3CDTF">2020-11-19T14:53:00Z</dcterms:modified>
</cp:coreProperties>
</file>